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dhell\Desktop\Flying\Resources\"/>
    </mc:Choice>
  </mc:AlternateContent>
  <xr:revisionPtr revIDLastSave="0" documentId="13_ncr:1_{9408D9EB-229F-4116-88E9-65D2D2764CD3}" xr6:coauthVersionLast="45" xr6:coauthVersionMax="45" xr10:uidLastSave="{00000000-0000-0000-0000-000000000000}"/>
  <bookViews>
    <workbookView xWindow="-108" yWindow="-108" windowWidth="23256" windowHeight="12576" tabRatio="833" xr2:uid="{00000000-000D-0000-FFFF-FFFF00000000}"/>
  </bookViews>
  <sheets>
    <sheet name="35408" sheetId="53" r:id="rId1"/>
    <sheet name="Specs" sheetId="13" r:id="rId2"/>
  </sheets>
  <definedNames>
    <definedName name="_xlnm.Print_Area" localSheetId="0">'35408'!$B$2:$P$20</definedName>
    <definedName name="_xlnm.Print_Area" localSheetId="1">Specs!$A$1:$E$20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53" l="1"/>
  <c r="D14" i="53" s="1"/>
  <c r="F6" i="53" l="1"/>
  <c r="F7" i="53"/>
  <c r="F5" i="53"/>
  <c r="F13" i="53"/>
  <c r="E10" i="53"/>
  <c r="D10" i="53"/>
  <c r="D4" i="53"/>
  <c r="F4" i="53" s="1"/>
  <c r="F14" i="53" l="1"/>
  <c r="F10" i="53"/>
  <c r="F8" i="53"/>
  <c r="F11" i="53" s="1"/>
  <c r="D8" i="53"/>
  <c r="D11" i="53" s="1"/>
  <c r="E14" i="53" l="1"/>
  <c r="E11" i="53"/>
  <c r="E8" i="53"/>
</calcChain>
</file>

<file path=xl/sharedStrings.xml><?xml version="1.0" encoding="utf-8"?>
<sst xmlns="http://schemas.openxmlformats.org/spreadsheetml/2006/main" count="25" uniqueCount="22">
  <si>
    <t>Weight (lbs)</t>
  </si>
  <si>
    <t>Arm     (in)</t>
  </si>
  <si>
    <t>Pilot &amp; Front Passenger</t>
  </si>
  <si>
    <t>Ramp Totals</t>
  </si>
  <si>
    <t>STTO Fuel</t>
  </si>
  <si>
    <t>Takeoff Totals</t>
  </si>
  <si>
    <t>Landing Fuel</t>
  </si>
  <si>
    <t>Landing Totals</t>
  </si>
  <si>
    <t>Rear Passengers</t>
  </si>
  <si>
    <t>Envelope</t>
  </si>
  <si>
    <t>Moment      (in-lbs)/1000</t>
  </si>
  <si>
    <t>C-172</t>
  </si>
  <si>
    <t>responsible for assuring correct data and proper loading of your aircraft prior to flight.</t>
  </si>
  <si>
    <t xml:space="preserve">This calculator is presented for educational purposes only. You, as pilot in command, are solely </t>
  </si>
  <si>
    <t xml:space="preserve"> </t>
  </si>
  <si>
    <t>Maximum Weight 2300</t>
  </si>
  <si>
    <t>N3730R</t>
  </si>
  <si>
    <t>Max 108 lbs</t>
  </si>
  <si>
    <t>Basic Weight (includes oil &amp; unusable fuel)</t>
  </si>
  <si>
    <t>The maximum allowable combined weight capacity for baggage area and auxiliary tank fuel is 108 lbs.</t>
  </si>
  <si>
    <t>Baggage Area (plus any Aux Tank Fuel)</t>
  </si>
  <si>
    <t>Wing Tank Fuel (Max 36 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</si>
</sst>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\ "/>
    <numFmt numFmtId="165" formatCode="0.00\ "/>
    <numFmt numFmtId="166" formatCode="0.0"/>
    <numFmt numFmtId="167" formatCode="[Black][&gt;=5]##.0\ \g\a\l\ \ ;[Red]&quot;ERROR&quot;"/>
    <numFmt numFmtId="168" formatCode="[Black][&lt;=120]##\ \ ;[Red]&quot;ERROR&quot;"/>
    <numFmt numFmtId="169" formatCode="[Red][&gt;2550]#,##0\ \ ;[Black]#,##0\ \ "/>
    <numFmt numFmtId="170" formatCode="#,##0.00\ \ "/>
    <numFmt numFmtId="172" formatCode="[Black][&lt;=46]##.0\ \g\a\l\ \ ;[Red]&quot;ERROR&quot;"/>
    <numFmt numFmtId="173" formatCode="0.000"/>
    <numFmt numFmtId="174" formatCode="#,##0.000\ \ "/>
    <numFmt numFmtId="175" formatCode="[Black][&lt;=53]##.0\ \g\a\l\ \ ;[Red]&quot;ERROR&quot;"/>
  </numFmts>
  <fonts count="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 wrapText="1"/>
    </xf>
    <xf numFmtId="2" fontId="0" fillId="0" borderId="0" xfId="0" applyNumberFormat="1" applyProtection="1"/>
    <xf numFmtId="3" fontId="0" fillId="0" borderId="0" xfId="0" applyNumberFormat="1" applyProtection="1"/>
    <xf numFmtId="0" fontId="0" fillId="0" borderId="0" xfId="0" applyProtection="1"/>
    <xf numFmtId="164" fontId="2" fillId="2" borderId="1" xfId="0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Protection="1"/>
    <xf numFmtId="0" fontId="0" fillId="0" borderId="3" xfId="0" applyBorder="1"/>
    <xf numFmtId="164" fontId="0" fillId="3" borderId="1" xfId="0" applyNumberFormat="1" applyFill="1" applyBorder="1" applyAlignment="1" applyProtection="1">
      <alignment horizontal="right"/>
    </xf>
    <xf numFmtId="0" fontId="0" fillId="0" borderId="0" xfId="0" applyBorder="1"/>
    <xf numFmtId="0" fontId="0" fillId="0" borderId="7" xfId="0" applyBorder="1"/>
    <xf numFmtId="2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 applyProtection="1">
      <alignment horizontal="right"/>
    </xf>
    <xf numFmtId="2" fontId="0" fillId="4" borderId="1" xfId="0" applyNumberFormat="1" applyFill="1" applyBorder="1" applyProtection="1"/>
    <xf numFmtId="0" fontId="0" fillId="4" borderId="1" xfId="0" applyFill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 applyProtection="1">
      <alignment horizontal="right" wrapText="1"/>
    </xf>
    <xf numFmtId="2" fontId="0" fillId="3" borderId="1" xfId="0" applyNumberFormat="1" applyFill="1" applyBorder="1" applyAlignment="1" applyProtection="1">
      <alignment horizontal="right"/>
    </xf>
    <xf numFmtId="175" fontId="2" fillId="2" borderId="1" xfId="0" applyNumberFormat="1" applyFont="1" applyFill="1" applyBorder="1" applyAlignment="1" applyProtection="1">
      <alignment horizontal="right" wrapText="1"/>
      <protection locked="0"/>
    </xf>
    <xf numFmtId="173" fontId="0" fillId="3" borderId="1" xfId="0" applyNumberFormat="1" applyFill="1" applyBorder="1" applyAlignment="1">
      <alignment horizontal="right"/>
    </xf>
    <xf numFmtId="168" fontId="2" fillId="2" borderId="1" xfId="0" applyNumberFormat="1" applyFont="1" applyFill="1" applyBorder="1" applyAlignment="1" applyProtection="1">
      <alignment horizontal="right"/>
      <protection locked="0"/>
    </xf>
    <xf numFmtId="169" fontId="0" fillId="3" borderId="1" xfId="0" applyNumberFormat="1" applyFill="1" applyBorder="1" applyAlignment="1" applyProtection="1">
      <alignment horizontal="right"/>
    </xf>
    <xf numFmtId="165" fontId="0" fillId="3" borderId="1" xfId="0" applyNumberFormat="1" applyFill="1" applyBorder="1" applyAlignment="1" applyProtection="1">
      <alignment horizontal="right"/>
    </xf>
    <xf numFmtId="172" fontId="2" fillId="2" borderId="1" xfId="0" applyNumberFormat="1" applyFont="1" applyFill="1" applyBorder="1" applyAlignment="1" applyProtection="1">
      <alignment horizontal="right" wrapText="1"/>
      <protection locked="0"/>
    </xf>
    <xf numFmtId="167" fontId="2" fillId="2" borderId="1" xfId="0" applyNumberFormat="1" applyFont="1" applyFill="1" applyBorder="1" applyAlignment="1" applyProtection="1">
      <alignment horizontal="center" wrapText="1"/>
      <protection locked="0"/>
    </xf>
    <xf numFmtId="174" fontId="0" fillId="3" borderId="6" xfId="0" applyNumberFormat="1" applyFill="1" applyBorder="1" applyAlignment="1" applyProtection="1">
      <alignment horizontal="right"/>
    </xf>
    <xf numFmtId="170" fontId="0" fillId="3" borderId="6" xfId="0" applyNumberFormat="1" applyFill="1" applyBorder="1" applyAlignment="1" applyProtection="1">
      <alignment horizontal="right"/>
    </xf>
    <xf numFmtId="170" fontId="0" fillId="3" borderId="6" xfId="0" applyNumberFormat="1" applyFill="1" applyBorder="1" applyAlignment="1" applyProtection="1">
      <alignment horizontal="right"/>
    </xf>
    <xf numFmtId="2" fontId="0" fillId="3" borderId="6" xfId="0" applyNumberFormat="1" applyFill="1" applyBorder="1" applyAlignment="1" applyProtection="1">
      <alignment horizontal="right"/>
    </xf>
    <xf numFmtId="0" fontId="0" fillId="0" borderId="1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Protection="1"/>
    <xf numFmtId="0" fontId="0" fillId="0" borderId="0" xfId="0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0" fontId="6" fillId="0" borderId="2" xfId="0" applyFont="1" applyBorder="1" applyAlignment="1" applyProtection="1">
      <alignment horizontal="left" vertical="center" wrapText="1" indent="1"/>
    </xf>
    <xf numFmtId="0" fontId="6" fillId="0" borderId="5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8" xfId="0" applyFont="1" applyBorder="1" applyAlignment="1" applyProtection="1">
      <alignment horizontal="left" vertical="center" wrapText="1" indent="1"/>
    </xf>
    <xf numFmtId="49" fontId="5" fillId="5" borderId="6" xfId="0" applyNumberFormat="1" applyFont="1" applyFill="1" applyBorder="1" applyAlignment="1" applyProtection="1">
      <alignment horizontal="left" wrapText="1"/>
    </xf>
    <xf numFmtId="0" fontId="0" fillId="5" borderId="4" xfId="0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wrapText="1"/>
    </xf>
    <xf numFmtId="49" fontId="0" fillId="5" borderId="4" xfId="0" applyNumberFormat="1" applyFill="1" applyBorder="1" applyAlignment="1" applyProtection="1">
      <alignment horizontal="left" wrapText="1"/>
    </xf>
    <xf numFmtId="49" fontId="0" fillId="5" borderId="2" xfId="0" applyNumberFormat="1" applyFill="1" applyBorder="1" applyAlignment="1" applyProtection="1">
      <alignment horizontal="left"/>
    </xf>
    <xf numFmtId="49" fontId="5" fillId="5" borderId="3" xfId="0" applyNumberFormat="1" applyFont="1" applyFill="1" applyBorder="1" applyAlignment="1" applyProtection="1">
      <alignment horizontal="left" wrapText="1"/>
    </xf>
    <xf numFmtId="0" fontId="0" fillId="5" borderId="9" xfId="0" applyFill="1" applyBorder="1" applyAlignment="1" applyProtection="1">
      <alignment horizontal="left" wrapText="1"/>
    </xf>
    <xf numFmtId="0" fontId="0" fillId="5" borderId="8" xfId="0" applyFill="1" applyBorder="1" applyAlignment="1" applyProtection="1">
      <alignment horizontal="left" wrapText="1"/>
    </xf>
    <xf numFmtId="49" fontId="0" fillId="5" borderId="10" xfId="0" applyNumberFormat="1" applyFill="1" applyBorder="1" applyAlignment="1" applyProtection="1">
      <alignment horizontal="left"/>
    </xf>
    <xf numFmtId="0" fontId="0" fillId="5" borderId="11" xfId="0" applyFill="1" applyBorder="1" applyAlignment="1" applyProtection="1">
      <alignment horizontal="left" wrapText="1"/>
    </xf>
    <xf numFmtId="49" fontId="0" fillId="5" borderId="6" xfId="0" applyNumberFormat="1" applyFill="1" applyBorder="1" applyAlignment="1" applyProtection="1">
      <alignment horizontal="left"/>
    </xf>
    <xf numFmtId="49" fontId="0" fillId="5" borderId="4" xfId="0" applyNumberFormat="1" applyFill="1" applyBorder="1" applyAlignment="1" applyProtection="1">
      <alignment horizontal="left"/>
    </xf>
    <xf numFmtId="49" fontId="7" fillId="5" borderId="8" xfId="0" applyNumberFormat="1" applyFont="1" applyFill="1" applyBorder="1" applyAlignment="1" applyProtection="1">
      <alignment horizontal="center"/>
    </xf>
    <xf numFmtId="49" fontId="4" fillId="5" borderId="3" xfId="0" applyNumberFormat="1" applyFont="1" applyFill="1" applyBorder="1" applyAlignment="1" applyProtection="1">
      <alignment horizontal="left"/>
    </xf>
    <xf numFmtId="0" fontId="0" fillId="5" borderId="0" xfId="0" applyFill="1" applyProtection="1"/>
    <xf numFmtId="0" fontId="4" fillId="5" borderId="0" xfId="0" applyFont="1" applyFill="1"/>
    <xf numFmtId="0" fontId="4" fillId="5" borderId="0" xfId="0" applyFont="1" applyFill="1" applyAlignment="1" applyProtection="1">
      <alignment horizontal="center"/>
    </xf>
    <xf numFmtId="0" fontId="4" fillId="5" borderId="0" xfId="0" applyFont="1" applyFill="1" applyProtection="1"/>
    <xf numFmtId="0" fontId="0" fillId="5" borderId="0" xfId="0" applyFill="1"/>
    <xf numFmtId="2" fontId="0" fillId="5" borderId="0" xfId="0" applyNumberFormat="1" applyFill="1" applyProtection="1"/>
    <xf numFmtId="2" fontId="4" fillId="5" borderId="0" xfId="0" applyNumberFormat="1" applyFont="1" applyFill="1" applyProtection="1"/>
    <xf numFmtId="3" fontId="4" fillId="5" borderId="0" xfId="0" applyNumberFormat="1" applyFont="1" applyFill="1" applyProtection="1"/>
    <xf numFmtId="0" fontId="0" fillId="5" borderId="9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/>
    <xf numFmtId="0" fontId="0" fillId="5" borderId="8" xfId="0" applyFill="1" applyBorder="1"/>
    <xf numFmtId="3" fontId="0" fillId="5" borderId="0" xfId="0" applyNumberFormat="1" applyFill="1" applyAlignment="1">
      <alignment horizontal="center"/>
    </xf>
    <xf numFmtId="2" fontId="0" fillId="5" borderId="0" xfId="0" applyNumberFormat="1" applyFill="1"/>
    <xf numFmtId="3" fontId="0" fillId="5" borderId="0" xfId="0" applyNumberFormat="1" applyFill="1"/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3" fontId="0" fillId="5" borderId="1" xfId="0" applyNumberFormat="1" applyFill="1" applyBorder="1" applyAlignment="1" applyProtection="1">
      <alignment horizontal="center" wrapText="1"/>
    </xf>
    <xf numFmtId="2" fontId="0" fillId="5" borderId="1" xfId="0" applyNumberFormat="1" applyFill="1" applyBorder="1" applyAlignment="1" applyProtection="1">
      <alignment horizontal="center" wrapText="1"/>
    </xf>
    <xf numFmtId="3" fontId="0" fillId="5" borderId="6" xfId="0" applyNumberFormat="1" applyFill="1" applyBorder="1" applyAlignment="1" applyProtection="1">
      <alignment horizont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3" fontId="0" fillId="5" borderId="0" xfId="0" applyNumberFormat="1" applyFill="1" applyAlignment="1" applyProtection="1">
      <alignment horizontal="center"/>
    </xf>
    <xf numFmtId="3" fontId="0" fillId="5" borderId="0" xfId="0" applyNumberFormat="1" applyFill="1" applyProtection="1"/>
    <xf numFmtId="0" fontId="1" fillId="5" borderId="0" xfId="0" applyFont="1" applyFill="1"/>
    <xf numFmtId="0" fontId="0" fillId="5" borderId="0" xfId="0" applyFill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0" fillId="5" borderId="1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Center of Gravity</a:t>
            </a:r>
          </a:p>
        </c:rich>
      </c:tx>
      <c:layout>
        <c:manualLayout>
          <c:xMode val="edge"/>
          <c:yMode val="edge"/>
          <c:x val="0.42807659109725382"/>
          <c:y val="1.22248945535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1863805804374"/>
          <c:y val="7.0904730125795248E-2"/>
          <c:w val="0.86135254866949595"/>
          <c:h val="0.76283709652579712"/>
        </c:manualLayout>
      </c:layout>
      <c:scatterChart>
        <c:scatterStyle val="lineMarker"/>
        <c:varyColors val="0"/>
        <c:ser>
          <c:idx val="2"/>
          <c:order val="0"/>
          <c:tx>
            <c:v>ENVELOPE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B2-400E-8D20-200CDF228AF8}"/>
              </c:ext>
            </c:extLst>
          </c:dPt>
          <c:xVal>
            <c:numRef>
              <c:f>Specs!$A$3:$A$10</c:f>
              <c:numCache>
                <c:formatCode>0.00</c:formatCode>
                <c:ptCount val="8"/>
                <c:pt idx="0">
                  <c:v>52.5</c:v>
                </c:pt>
                <c:pt idx="1">
                  <c:v>68</c:v>
                </c:pt>
                <c:pt idx="2">
                  <c:v>88</c:v>
                </c:pt>
                <c:pt idx="3">
                  <c:v>108</c:v>
                </c:pt>
                <c:pt idx="4">
                  <c:v>70.5</c:v>
                </c:pt>
                <c:pt idx="5" formatCode="General">
                  <c:v>60.5</c:v>
                </c:pt>
                <c:pt idx="6" formatCode="General">
                  <c:v>81</c:v>
                </c:pt>
                <c:pt idx="7" formatCode="General">
                  <c:v>71</c:v>
                </c:pt>
              </c:numCache>
            </c:numRef>
          </c:xVal>
          <c:yVal>
            <c:numRef>
              <c:f>Specs!$B$3:$B$10</c:f>
              <c:numCache>
                <c:formatCode>General</c:formatCode>
                <c:ptCount val="8"/>
                <c:pt idx="0">
                  <c:v>1500</c:v>
                </c:pt>
                <c:pt idx="1">
                  <c:v>1950</c:v>
                </c:pt>
                <c:pt idx="2">
                  <c:v>2300</c:v>
                </c:pt>
                <c:pt idx="3">
                  <c:v>2300</c:v>
                </c:pt>
                <c:pt idx="4">
                  <c:v>1500</c:v>
                </c:pt>
                <c:pt idx="5">
                  <c:v>1500</c:v>
                </c:pt>
                <c:pt idx="6">
                  <c:v>2000</c:v>
                </c:pt>
                <c:pt idx="7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B2-400E-8D20-200CDF228AF8}"/>
            </c:ext>
          </c:extLst>
        </c:ser>
        <c:ser>
          <c:idx val="9"/>
          <c:order val="1"/>
          <c:tx>
            <c:v>T/O</c:v>
          </c:tx>
          <c:spPr>
            <a:ln w="3175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0.5</c:v>
                </c:pt>
              </c:numLit>
            </c:plus>
            <c:minus>
              <c:numLit>
                <c:formatCode>General</c:formatCode>
                <c:ptCount val="1"/>
                <c:pt idx="0">
                  <c:v>0.5</c:v>
                </c:pt>
              </c:numLit>
            </c:minus>
            <c:spPr>
              <a:ln w="12700">
                <a:solidFill>
                  <a:srgbClr val="008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50</c:v>
                </c:pt>
              </c:numLit>
            </c:plus>
            <c:minus>
              <c:numLit>
                <c:formatCode>General</c:formatCode>
                <c:ptCount val="1"/>
                <c:pt idx="0">
                  <c:v>50</c:v>
                </c:pt>
              </c:numLit>
            </c:minus>
            <c:spPr>
              <a:ln w="12700">
                <a:solidFill>
                  <a:srgbClr val="008000"/>
                </a:solidFill>
                <a:prstDash val="solid"/>
              </a:ln>
            </c:spPr>
          </c:errBars>
          <c:xVal>
            <c:numRef>
              <c:f>'35408'!$F$11</c:f>
              <c:numCache>
                <c:formatCode>#,##0.00\ \ </c:formatCode>
                <c:ptCount val="1"/>
                <c:pt idx="0">
                  <c:v>81.739999999999995</c:v>
                </c:pt>
              </c:numCache>
            </c:numRef>
          </c:xVal>
          <c:yVal>
            <c:numRef>
              <c:f>'35408'!$D$11</c:f>
              <c:numCache>
                <c:formatCode>[Red][&gt;2550]#,##0\ \ ;[Black]#,##0\ \ </c:formatCode>
                <c:ptCount val="1"/>
                <c:pt idx="0">
                  <c:v>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B2-400E-8D20-200CDF228AF8}"/>
            </c:ext>
          </c:extLst>
        </c:ser>
        <c:ser>
          <c:idx val="0"/>
          <c:order val="2"/>
          <c:tx>
            <c:v>LDG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'35408'!$F$14</c:f>
              <c:numCache>
                <c:formatCode>0.00</c:formatCode>
                <c:ptCount val="1"/>
                <c:pt idx="0">
                  <c:v>74.539999999999992</c:v>
                </c:pt>
              </c:numCache>
            </c:numRef>
          </c:xVal>
          <c:yVal>
            <c:numRef>
              <c:f>'35408'!$D$14</c:f>
              <c:numCache>
                <c:formatCode>[Red][&gt;2550]#,##0\ \ ;[Black]#,##0\ \ </c:formatCode>
                <c:ptCount val="1"/>
                <c:pt idx="0">
                  <c:v>1918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B2-400E-8D20-200CDF228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01488"/>
        <c:axId val="1"/>
      </c:scatterChart>
      <c:valAx>
        <c:axId val="449601488"/>
        <c:scaling>
          <c:orientation val="minMax"/>
          <c:max val="110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Moment</a:t>
                </a:r>
              </a:p>
            </c:rich>
          </c:tx>
          <c:layout>
            <c:manualLayout>
              <c:xMode val="edge"/>
              <c:yMode val="edge"/>
              <c:x val="0.49566752981380685"/>
              <c:y val="0.880196748266388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1000"/>
        <c:crossBetween val="midCat"/>
        <c:majorUnit val="5"/>
      </c:valAx>
      <c:valAx>
        <c:axId val="1"/>
        <c:scaling>
          <c:orientation val="minMax"/>
          <c:max val="2400"/>
          <c:min val="1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Weight
</a:t>
                </a:r>
              </a:p>
            </c:rich>
          </c:tx>
          <c:layout>
            <c:manualLayout>
              <c:xMode val="edge"/>
              <c:yMode val="edge"/>
              <c:x val="8.665468829819091E-3"/>
              <c:y val="0.393643596106906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01488"/>
        <c:crossesAt val="45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39600838485793"/>
          <c:y val="0.93579996323416781"/>
          <c:w val="0.54630942944212513"/>
          <c:h val="5.44749634894859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175260</xdr:rowOff>
    </xdr:from>
    <xdr:to>
      <xdr:col>15</xdr:col>
      <xdr:colOff>396240</xdr:colOff>
      <xdr:row>17</xdr:row>
      <xdr:rowOff>121920</xdr:rowOff>
    </xdr:to>
    <xdr:graphicFrame macro="">
      <xdr:nvGraphicFramePr>
        <xdr:cNvPr id="291855" name="Chart 1">
          <a:extLst>
            <a:ext uri="{FF2B5EF4-FFF2-40B4-BE49-F238E27FC236}">
              <a16:creationId xmlns:a16="http://schemas.microsoft.com/office/drawing/2014/main" id="{4A7FB398-106F-4EE7-AC5C-6C6B59580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24"/>
  <sheetViews>
    <sheetView tabSelected="1" zoomScaleNormal="100" workbookViewId="0">
      <selection activeCell="U11" sqref="U11"/>
    </sheetView>
  </sheetViews>
  <sheetFormatPr defaultRowHeight="13.2" x14ac:dyDescent="0.25"/>
  <cols>
    <col min="1" max="1" width="1" customWidth="1"/>
    <col min="2" max="2" width="19.88671875" customWidth="1"/>
    <col min="3" max="3" width="9.6640625" customWidth="1"/>
    <col min="4" max="4" width="9.109375" style="19" customWidth="1"/>
    <col min="5" max="5" width="7.5546875" style="1" customWidth="1"/>
    <col min="6" max="6" width="11.44140625" style="2" customWidth="1"/>
  </cols>
  <sheetData>
    <row r="1" spans="1:17" ht="4.2" customHeight="1" x14ac:dyDescent="0.25">
      <c r="A1" s="67"/>
      <c r="B1" s="67"/>
      <c r="C1" s="67"/>
      <c r="D1" s="75"/>
      <c r="E1" s="76"/>
      <c r="F1" s="7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3" customFormat="1" ht="26.25" customHeight="1" x14ac:dyDescent="0.25">
      <c r="A2" s="89"/>
      <c r="B2" s="78" t="s">
        <v>16</v>
      </c>
      <c r="C2" s="79"/>
      <c r="D2" s="80" t="s">
        <v>0</v>
      </c>
      <c r="E2" s="81" t="s">
        <v>1</v>
      </c>
      <c r="F2" s="82" t="s">
        <v>10</v>
      </c>
      <c r="G2" s="83"/>
      <c r="H2" s="84"/>
      <c r="I2" s="84"/>
      <c r="J2" s="84"/>
      <c r="K2" s="84"/>
      <c r="L2" s="85"/>
      <c r="M2" s="85"/>
      <c r="N2" s="85"/>
      <c r="O2" s="85"/>
      <c r="P2" s="71"/>
      <c r="Q2" s="89"/>
    </row>
    <row r="3" spans="1:17" s="3" customFormat="1" ht="25.8" customHeight="1" x14ac:dyDescent="0.25">
      <c r="A3" s="72"/>
      <c r="B3" s="49" t="s">
        <v>18</v>
      </c>
      <c r="C3" s="50"/>
      <c r="D3" s="20">
        <v>1478</v>
      </c>
      <c r="E3" s="21">
        <v>37.229999999999997</v>
      </c>
      <c r="F3" s="29">
        <v>55.03</v>
      </c>
      <c r="G3" s="33"/>
      <c r="H3" s="34"/>
      <c r="I3" s="34"/>
      <c r="J3" s="34"/>
      <c r="K3" s="34"/>
      <c r="L3" s="35"/>
      <c r="M3" s="35"/>
      <c r="N3" s="35"/>
      <c r="O3" s="35"/>
      <c r="P3" s="72"/>
      <c r="Q3" s="89"/>
    </row>
    <row r="4" spans="1:17" ht="25.8" customHeight="1" x14ac:dyDescent="0.25">
      <c r="A4" s="90"/>
      <c r="B4" s="49" t="s">
        <v>21</v>
      </c>
      <c r="C4" s="22">
        <v>36</v>
      </c>
      <c r="D4" s="10">
        <f>C4*6</f>
        <v>216</v>
      </c>
      <c r="E4" s="23">
        <v>48</v>
      </c>
      <c r="F4" s="30">
        <f>(D4*E4)/1000</f>
        <v>10.368</v>
      </c>
      <c r="G4" s="36"/>
      <c r="H4" s="37"/>
      <c r="I4" s="37"/>
      <c r="J4" s="37"/>
      <c r="K4" s="37"/>
      <c r="L4" s="11"/>
      <c r="M4" s="11"/>
      <c r="N4" s="11"/>
      <c r="O4" s="11"/>
      <c r="P4" s="73"/>
      <c r="Q4" s="67"/>
    </row>
    <row r="5" spans="1:17" ht="25.8" customHeight="1" x14ac:dyDescent="0.25">
      <c r="A5" s="73"/>
      <c r="B5" s="51" t="s">
        <v>2</v>
      </c>
      <c r="C5" s="52"/>
      <c r="D5" s="7">
        <v>330</v>
      </c>
      <c r="E5" s="13">
        <v>36</v>
      </c>
      <c r="F5" s="30">
        <f>(D5*E5)/1000</f>
        <v>11.88</v>
      </c>
      <c r="G5" s="36"/>
      <c r="H5" s="37"/>
      <c r="I5" s="37"/>
      <c r="J5" s="37"/>
      <c r="K5" s="37"/>
      <c r="L5" s="11"/>
      <c r="M5" s="11"/>
      <c r="N5" s="11"/>
      <c r="O5" s="11"/>
      <c r="P5" s="73"/>
      <c r="Q5" s="67"/>
    </row>
    <row r="6" spans="1:17" ht="25.8" customHeight="1" x14ac:dyDescent="0.25">
      <c r="A6" s="90"/>
      <c r="B6" s="59" t="s">
        <v>8</v>
      </c>
      <c r="C6" s="60"/>
      <c r="D6" s="7">
        <v>0</v>
      </c>
      <c r="E6" s="13">
        <v>70</v>
      </c>
      <c r="F6" s="30">
        <f>(D6*E6)/1000</f>
        <v>0</v>
      </c>
      <c r="G6" s="36"/>
      <c r="H6" s="37"/>
      <c r="I6" s="37"/>
      <c r="J6" s="37"/>
      <c r="K6" s="37"/>
      <c r="L6" s="11"/>
      <c r="M6" s="11"/>
      <c r="N6" s="11"/>
      <c r="O6" s="11"/>
      <c r="P6" s="73"/>
      <c r="Q6" s="67"/>
    </row>
    <row r="7" spans="1:17" ht="25.8" customHeight="1" x14ac:dyDescent="0.25">
      <c r="A7" s="91"/>
      <c r="B7" s="54" t="s">
        <v>20</v>
      </c>
      <c r="C7" s="61" t="s">
        <v>17</v>
      </c>
      <c r="D7" s="24">
        <v>50</v>
      </c>
      <c r="E7" s="13">
        <v>95</v>
      </c>
      <c r="F7" s="30">
        <f>(D7*E7)/1000</f>
        <v>4.75</v>
      </c>
      <c r="G7" s="36"/>
      <c r="H7" s="37"/>
      <c r="I7" s="37"/>
      <c r="J7" s="37"/>
      <c r="K7" s="37"/>
      <c r="L7" s="11"/>
      <c r="M7" s="11"/>
      <c r="N7" s="11"/>
      <c r="O7" s="11"/>
      <c r="P7" s="73"/>
      <c r="Q7" s="67"/>
    </row>
    <row r="8" spans="1:17" ht="25.8" customHeight="1" x14ac:dyDescent="0.25">
      <c r="A8" s="73"/>
      <c r="B8" s="53" t="s">
        <v>3</v>
      </c>
      <c r="C8" s="55"/>
      <c r="D8" s="25">
        <f>SUM(D3:D7)</f>
        <v>2074</v>
      </c>
      <c r="E8" s="26">
        <f>(F8/D8)*1000</f>
        <v>39.55062680810029</v>
      </c>
      <c r="F8" s="31">
        <f>SUM(F3:F7)</f>
        <v>82.027999999999992</v>
      </c>
      <c r="G8" s="36"/>
      <c r="H8" s="37"/>
      <c r="I8" s="37"/>
      <c r="J8" s="37"/>
      <c r="K8" s="37"/>
      <c r="L8" s="11"/>
      <c r="M8" s="11"/>
      <c r="N8" s="11"/>
      <c r="O8" s="11"/>
      <c r="P8" s="73"/>
      <c r="Q8" s="67"/>
    </row>
    <row r="9" spans="1:17" ht="15" customHeight="1" x14ac:dyDescent="0.25">
      <c r="A9" s="91"/>
      <c r="B9" s="62" t="s">
        <v>15</v>
      </c>
      <c r="C9" s="56"/>
      <c r="D9" s="25"/>
      <c r="E9" s="26"/>
      <c r="F9" s="31"/>
      <c r="G9" s="36"/>
      <c r="H9" s="37"/>
      <c r="I9" s="37"/>
      <c r="J9" s="37"/>
      <c r="K9" s="37"/>
      <c r="L9" s="11"/>
      <c r="M9" s="11"/>
      <c r="N9" s="11"/>
      <c r="O9" s="11"/>
      <c r="P9" s="73"/>
      <c r="Q9" s="67"/>
    </row>
    <row r="10" spans="1:17" ht="15" customHeight="1" x14ac:dyDescent="0.25">
      <c r="A10" s="91"/>
      <c r="B10" s="51" t="s">
        <v>4</v>
      </c>
      <c r="C10" s="27">
        <v>1</v>
      </c>
      <c r="D10" s="10">
        <f>-C10*6</f>
        <v>-6</v>
      </c>
      <c r="E10" s="14">
        <f>E4</f>
        <v>48</v>
      </c>
      <c r="F10" s="30">
        <f>(D10*E10)/1000</f>
        <v>-0.28799999999999998</v>
      </c>
      <c r="G10" s="36"/>
      <c r="H10" s="37"/>
      <c r="I10" s="37"/>
      <c r="J10" s="37"/>
      <c r="K10" s="37"/>
      <c r="L10" s="11"/>
      <c r="M10" s="11"/>
      <c r="N10" s="11"/>
      <c r="O10" s="11"/>
      <c r="P10" s="73"/>
      <c r="Q10" s="67"/>
    </row>
    <row r="11" spans="1:17" ht="25.8" customHeight="1" x14ac:dyDescent="0.25">
      <c r="A11" s="73"/>
      <c r="B11" s="53" t="s">
        <v>5</v>
      </c>
      <c r="C11" s="55"/>
      <c r="D11" s="25">
        <f>D8+D10</f>
        <v>2068</v>
      </c>
      <c r="E11" s="26">
        <f>(F11/D11)*1000</f>
        <v>39.52611218568665</v>
      </c>
      <c r="F11" s="31">
        <f>F8+F10</f>
        <v>81.739999999999995</v>
      </c>
      <c r="G11" s="36"/>
      <c r="H11" s="37"/>
      <c r="I11" s="37"/>
      <c r="J11" s="37"/>
      <c r="K11" s="37"/>
      <c r="L11" s="11"/>
      <c r="M11" s="11"/>
      <c r="N11" s="11"/>
      <c r="O11" s="11"/>
      <c r="P11" s="73"/>
      <c r="Q11" s="67"/>
    </row>
    <row r="12" spans="1:17" ht="15" customHeight="1" x14ac:dyDescent="0.25">
      <c r="A12" s="73"/>
      <c r="B12" s="62" t="s">
        <v>15</v>
      </c>
      <c r="C12" s="56"/>
      <c r="D12" s="25"/>
      <c r="E12" s="26"/>
      <c r="F12" s="31"/>
      <c r="G12" s="36"/>
      <c r="H12" s="37"/>
      <c r="I12" s="37"/>
      <c r="J12" s="37"/>
      <c r="K12" s="37"/>
      <c r="L12" s="11"/>
      <c r="M12" s="11"/>
      <c r="N12" s="11"/>
      <c r="O12" s="11"/>
      <c r="P12" s="73"/>
      <c r="Q12" s="67"/>
    </row>
    <row r="13" spans="1:17" ht="15" customHeight="1" x14ac:dyDescent="0.25">
      <c r="A13" s="73"/>
      <c r="B13" s="49" t="s">
        <v>6</v>
      </c>
      <c r="C13" s="28">
        <v>10</v>
      </c>
      <c r="D13" s="10">
        <f>C13*6</f>
        <v>60</v>
      </c>
      <c r="E13" s="14">
        <v>48</v>
      </c>
      <c r="F13" s="30">
        <f>D13*E13/1000</f>
        <v>2.88</v>
      </c>
      <c r="G13" s="36"/>
      <c r="H13" s="37"/>
      <c r="I13" s="37"/>
      <c r="J13" s="37"/>
      <c r="K13" s="37"/>
      <c r="L13" s="11"/>
      <c r="M13" s="11"/>
      <c r="N13" s="11"/>
      <c r="O13" s="11"/>
      <c r="P13" s="73"/>
      <c r="Q13" s="67"/>
    </row>
    <row r="14" spans="1:17" ht="25.8" customHeight="1" x14ac:dyDescent="0.25">
      <c r="A14" s="73"/>
      <c r="B14" s="57" t="s">
        <v>7</v>
      </c>
      <c r="C14" s="58"/>
      <c r="D14" s="25">
        <f>D3+D5+D6+D7+D13</f>
        <v>1918</v>
      </c>
      <c r="E14" s="26">
        <f>(F14/D14)*1000</f>
        <v>38.863399374348276</v>
      </c>
      <c r="F14" s="32">
        <f>F3+F5+F6+F7+F13</f>
        <v>74.539999999999992</v>
      </c>
      <c r="G14" s="38"/>
      <c r="H14" s="37"/>
      <c r="I14" s="37"/>
      <c r="J14" s="37"/>
      <c r="K14" s="37"/>
      <c r="L14" s="11"/>
      <c r="M14" s="11"/>
      <c r="N14" s="11"/>
      <c r="O14" s="11"/>
      <c r="P14" s="73"/>
      <c r="Q14" s="67"/>
    </row>
    <row r="15" spans="1:17" ht="15" customHeight="1" x14ac:dyDescent="0.25">
      <c r="A15" s="73"/>
      <c r="B15" s="62" t="s">
        <v>15</v>
      </c>
      <c r="C15" s="56"/>
      <c r="D15" s="25"/>
      <c r="E15" s="26"/>
      <c r="F15" s="32"/>
      <c r="G15" s="36"/>
      <c r="H15" s="37"/>
      <c r="I15" s="37"/>
      <c r="J15" s="37"/>
      <c r="K15" s="37"/>
      <c r="L15" s="11"/>
      <c r="M15" s="11"/>
      <c r="N15" s="11"/>
      <c r="O15" s="11"/>
      <c r="P15" s="73"/>
      <c r="Q15" s="67"/>
    </row>
    <row r="16" spans="1:17" x14ac:dyDescent="0.25">
      <c r="A16" s="73"/>
      <c r="B16" s="40" t="s">
        <v>19</v>
      </c>
      <c r="C16" s="41"/>
      <c r="D16" s="41"/>
      <c r="E16" s="41"/>
      <c r="F16" s="42"/>
      <c r="G16" s="39"/>
      <c r="H16" s="11"/>
      <c r="I16" s="11"/>
      <c r="J16" s="11"/>
      <c r="K16" s="11"/>
      <c r="L16" s="11"/>
      <c r="M16" s="11"/>
      <c r="N16" s="11"/>
      <c r="O16" s="11"/>
      <c r="P16" s="73"/>
      <c r="Q16" s="67"/>
    </row>
    <row r="17" spans="1:17" x14ac:dyDescent="0.25">
      <c r="A17" s="73"/>
      <c r="B17" s="43"/>
      <c r="C17" s="44"/>
      <c r="D17" s="44"/>
      <c r="E17" s="44"/>
      <c r="F17" s="45"/>
      <c r="G17" s="39"/>
      <c r="H17" s="11"/>
      <c r="I17" s="11"/>
      <c r="J17" s="11"/>
      <c r="K17" s="11"/>
      <c r="L17" s="11"/>
      <c r="M17" s="11"/>
      <c r="N17" s="11"/>
      <c r="O17" s="11"/>
      <c r="P17" s="73"/>
      <c r="Q17" s="67"/>
    </row>
    <row r="18" spans="1:17" x14ac:dyDescent="0.25">
      <c r="A18" s="67"/>
      <c r="B18" s="46"/>
      <c r="C18" s="47"/>
      <c r="D18" s="47"/>
      <c r="E18" s="47"/>
      <c r="F18" s="48"/>
      <c r="G18" s="9"/>
      <c r="H18" s="12"/>
      <c r="I18" s="12"/>
      <c r="J18" s="12"/>
      <c r="K18" s="12"/>
      <c r="L18" s="12"/>
      <c r="M18" s="12"/>
      <c r="N18" s="12"/>
      <c r="O18" s="12"/>
      <c r="P18" s="74"/>
      <c r="Q18" s="67"/>
    </row>
    <row r="19" spans="1:17" x14ac:dyDescent="0.25">
      <c r="A19" s="67"/>
      <c r="B19" s="63"/>
      <c r="C19" s="64" t="s">
        <v>13</v>
      </c>
      <c r="D19" s="65"/>
      <c r="E19" s="66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7" x14ac:dyDescent="0.25">
      <c r="A20" s="67"/>
      <c r="B20" s="68"/>
      <c r="C20" s="69" t="s">
        <v>12</v>
      </c>
      <c r="D20" s="65"/>
      <c r="E20" s="66"/>
      <c r="F20" s="70"/>
      <c r="G20" s="70"/>
      <c r="H20" s="64"/>
      <c r="I20" s="64"/>
      <c r="J20" s="64"/>
      <c r="K20" s="64"/>
      <c r="L20" s="67"/>
      <c r="M20" s="67"/>
      <c r="N20" s="67"/>
      <c r="O20" s="67"/>
      <c r="P20" s="67"/>
      <c r="Q20" s="67"/>
    </row>
    <row r="21" spans="1:17" x14ac:dyDescent="0.25">
      <c r="A21" s="67"/>
      <c r="B21" s="68"/>
      <c r="C21" s="63"/>
      <c r="D21" s="86"/>
      <c r="E21" s="63"/>
      <c r="F21" s="87"/>
      <c r="G21" s="70"/>
      <c r="H21" s="64"/>
      <c r="I21" s="64"/>
      <c r="J21" s="64"/>
      <c r="K21" s="64"/>
      <c r="L21" s="67"/>
      <c r="M21" s="67"/>
      <c r="N21" s="67"/>
      <c r="O21" s="67"/>
      <c r="P21" s="67"/>
      <c r="Q21" s="67"/>
    </row>
    <row r="22" spans="1:17" x14ac:dyDescent="0.25">
      <c r="A22" s="67"/>
      <c r="B22" s="63"/>
      <c r="C22" s="63"/>
      <c r="D22" s="86"/>
      <c r="E22" s="68"/>
      <c r="F22" s="87"/>
      <c r="G22" s="88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7"/>
      <c r="B23" s="67"/>
      <c r="C23" s="67"/>
      <c r="D23" s="75"/>
      <c r="E23" s="76"/>
      <c r="F23" s="7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5">
      <c r="A24" s="67"/>
    </row>
  </sheetData>
  <mergeCells count="11">
    <mergeCell ref="B16:F18"/>
    <mergeCell ref="B2:C2"/>
    <mergeCell ref="D14:D15"/>
    <mergeCell ref="E14:E15"/>
    <mergeCell ref="F14:F15"/>
    <mergeCell ref="D8:D9"/>
    <mergeCell ref="E8:E9"/>
    <mergeCell ref="F8:F9"/>
    <mergeCell ref="D11:D12"/>
    <mergeCell ref="E11:E12"/>
    <mergeCell ref="F11:F12"/>
  </mergeCells>
  <printOptions horizontalCentered="1"/>
  <pageMargins left="0.75" right="0.75" top="1" bottom="1" header="0.5" footer="0.5"/>
  <pageSetup scale="84" orientation="landscape" blackAndWhite="1" horizontalDpi="300" verticalDpi="300" r:id="rId1"/>
  <headerFooter alignWithMargins="0">
    <oddHeader>&amp;C&amp;20&amp;A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L17"/>
  <sheetViews>
    <sheetView view="pageBreakPreview" zoomScaleNormal="100" zoomScaleSheetLayoutView="100" workbookViewId="0">
      <selection activeCell="H11" sqref="H11"/>
    </sheetView>
  </sheetViews>
  <sheetFormatPr defaultRowHeight="13.2" x14ac:dyDescent="0.25"/>
  <cols>
    <col min="1" max="4" width="6.6640625" customWidth="1"/>
    <col min="5" max="5" width="8.88671875" customWidth="1"/>
    <col min="6" max="6" width="6" customWidth="1"/>
  </cols>
  <sheetData>
    <row r="1" spans="1:12" x14ac:dyDescent="0.25">
      <c r="A1" s="18" t="s">
        <v>11</v>
      </c>
      <c r="B1" s="18"/>
    </row>
    <row r="2" spans="1:12" x14ac:dyDescent="0.25">
      <c r="A2" s="18" t="s">
        <v>9</v>
      </c>
      <c r="B2" s="18"/>
    </row>
    <row r="3" spans="1:12" x14ac:dyDescent="0.25">
      <c r="A3" s="15">
        <v>52.5</v>
      </c>
      <c r="B3" s="16">
        <v>1500</v>
      </c>
    </row>
    <row r="4" spans="1:12" x14ac:dyDescent="0.25">
      <c r="A4" s="15">
        <v>68</v>
      </c>
      <c r="B4" s="16">
        <v>1950</v>
      </c>
    </row>
    <row r="5" spans="1:12" x14ac:dyDescent="0.25">
      <c r="A5" s="15">
        <v>88</v>
      </c>
      <c r="B5" s="16">
        <v>2300</v>
      </c>
    </row>
    <row r="6" spans="1:12" x14ac:dyDescent="0.25">
      <c r="A6" s="15">
        <v>108</v>
      </c>
      <c r="B6" s="16">
        <v>2300</v>
      </c>
    </row>
    <row r="7" spans="1:12" x14ac:dyDescent="0.25">
      <c r="A7" s="15">
        <v>70.5</v>
      </c>
      <c r="B7" s="16">
        <v>1500</v>
      </c>
    </row>
    <row r="8" spans="1:12" x14ac:dyDescent="0.25">
      <c r="A8" s="16">
        <v>60.5</v>
      </c>
      <c r="B8" s="16">
        <v>1500</v>
      </c>
    </row>
    <row r="9" spans="1:12" x14ac:dyDescent="0.25">
      <c r="A9" s="16">
        <v>81</v>
      </c>
      <c r="B9" s="16">
        <v>2000</v>
      </c>
    </row>
    <row r="10" spans="1:12" x14ac:dyDescent="0.25">
      <c r="A10" s="16">
        <v>71</v>
      </c>
      <c r="B10" s="16">
        <v>2000</v>
      </c>
    </row>
    <row r="11" spans="1:12" x14ac:dyDescent="0.25">
      <c r="C11" s="4"/>
      <c r="D11" s="6"/>
      <c r="I11" s="17"/>
      <c r="J11" s="17"/>
      <c r="L11" s="17"/>
    </row>
    <row r="12" spans="1:12" x14ac:dyDescent="0.25">
      <c r="C12" s="8"/>
      <c r="D12" s="5"/>
      <c r="G12" t="s">
        <v>14</v>
      </c>
      <c r="H12" t="s">
        <v>14</v>
      </c>
      <c r="I12" s="17"/>
      <c r="J12" s="17"/>
    </row>
    <row r="13" spans="1:12" x14ac:dyDescent="0.25">
      <c r="C13" s="8"/>
      <c r="D13" s="5"/>
    </row>
    <row r="14" spans="1:12" x14ac:dyDescent="0.25">
      <c r="C14" s="8"/>
      <c r="D14" s="5"/>
    </row>
    <row r="15" spans="1:12" x14ac:dyDescent="0.25">
      <c r="D15" s="5"/>
    </row>
    <row r="16" spans="1:12" x14ac:dyDescent="0.25">
      <c r="D16" s="5"/>
    </row>
    <row r="17" spans="4:4" x14ac:dyDescent="0.25">
      <c r="D17" s="5"/>
    </row>
  </sheetData>
  <mergeCells count="2">
    <mergeCell ref="A1:B1"/>
    <mergeCell ref="A2:B2"/>
  </mergeCells>
  <phoneticPr fontId="0" type="noConversion"/>
  <printOptions horizontalCentered="1" gridLines="1" gridLinesSet="0"/>
  <pageMargins left="0.75" right="0.75" top="1" bottom="1" header="0.5" footer="0.5"/>
  <pageSetup scale="94" orientation="landscape" blackAndWhite="1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35408</vt:lpstr>
      <vt:lpstr>Specs</vt:lpstr>
      <vt:lpstr>'35408'!Print_Area</vt:lpstr>
      <vt:lpstr>Specs!Print_Area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JHF</dc:creator>
  <cp:lastModifiedBy>Doug Hellinger</cp:lastModifiedBy>
  <cp:lastPrinted>2012-01-13T03:32:39Z</cp:lastPrinted>
  <dcterms:created xsi:type="dcterms:W3CDTF">1999-06-05T16:23:10Z</dcterms:created>
  <dcterms:modified xsi:type="dcterms:W3CDTF">2020-02-15T05:29:14Z</dcterms:modified>
</cp:coreProperties>
</file>